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osterma\Downloads\+  Zwischenablage - Veröffentlichungen\Neu_2022\"/>
    </mc:Choice>
  </mc:AlternateContent>
  <bookViews>
    <workbookView xWindow="0" yWindow="0" windowWidth="28800" windowHeight="1231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S12" i="7"/>
  <c r="T12" i="7"/>
  <c r="U12" i="7"/>
  <c r="V12" i="7"/>
  <c r="W12" i="7"/>
  <c r="R12" i="7"/>
  <c r="X12" i="7" l="1"/>
  <c r="X13" i="7"/>
  <c r="X11" i="7"/>
  <c r="X16" i="7"/>
  <c r="X15" i="7"/>
  <c r="X17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J14" i="7"/>
  <c r="N14" i="7"/>
  <c r="I15" i="7"/>
  <c r="M15" i="7"/>
  <c r="H16" i="7"/>
  <c r="L16" i="7"/>
  <c r="P16" i="7"/>
  <c r="K17" i="7"/>
  <c r="O17" i="7"/>
  <c r="J18" i="7"/>
  <c r="N18" i="7"/>
  <c r="M12" i="7"/>
  <c r="N11" i="7"/>
  <c r="L11" i="7"/>
  <c r="H11" i="7"/>
  <c r="L14" i="7"/>
  <c r="K15" i="7"/>
  <c r="N16" i="7"/>
  <c r="M17" i="7"/>
  <c r="L18" i="7"/>
  <c r="O12" i="7"/>
  <c r="P11" i="7"/>
  <c r="N13" i="7"/>
  <c r="I14" i="7"/>
  <c r="H15" i="7"/>
  <c r="P15" i="7"/>
  <c r="O16" i="7"/>
  <c r="N17" i="7"/>
  <c r="M18" i="7"/>
  <c r="P12" i="7"/>
  <c r="M11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N12" i="7"/>
  <c r="O11" i="7"/>
  <c r="J11" i="7"/>
  <c r="M13" i="7"/>
  <c r="H14" i="7"/>
  <c r="P14" i="7"/>
  <c r="O15" i="7"/>
  <c r="J16" i="7"/>
  <c r="I17" i="7"/>
  <c r="H18" i="7"/>
  <c r="P18" i="7"/>
  <c r="K11" i="7"/>
  <c r="M14" i="7"/>
  <c r="L15" i="7"/>
  <c r="K16" i="7"/>
  <c r="J17" i="7"/>
  <c r="I18" i="7"/>
  <c r="L12" i="7"/>
  <c r="I11" i="7"/>
  <c r="F17" i="7"/>
  <c r="F15" i="7"/>
  <c r="F18" i="7"/>
  <c r="F16" i="7"/>
  <c r="F14" i="7"/>
  <c r="F11" i="7"/>
  <c r="M8" i="4"/>
  <c r="M7" i="4"/>
  <c r="C5" i="1"/>
  <c r="D6" i="15"/>
  <c r="D6" i="7"/>
  <c r="Q18" i="7" l="1"/>
  <c r="Q15" i="7"/>
  <c r="Q11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<sst xmlns="http://schemas.openxmlformats.org/spreadsheetml/2006/main" count="1385" uniqueCount="676">
  <si>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</si>
  <si>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</si>
  <si>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</si>
  <si>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</si>
  <si>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</si>
  <si>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</si>
  <si>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</si>
  <si>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</si>
  <si>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</si>
  <si>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</si>
  <si>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</si>
  <si>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</si>
  <si>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</si>
  <si>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</si>
  <si>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</si>
  <si>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</si>
  <si>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</si>
  <si>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</si>
  <si>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</si>
  <si>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</si>
  <si>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</si>
  <si>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</si>
  <si>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</si>
  <si>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</si>
  <si>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</si>
  <si>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</si>
  <si>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</si>
  <si>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</si>
  <si>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</si>
  <si>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</si>
  <si>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</si>
  <si>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</si>
  <si>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</si>
  <si>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</si>
  <si>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</si>
  <si>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</si>
  <si>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</si>
  <si>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</si>
  <si>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</si>
  <si>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</si>
  <si>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</si>
  <si>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</si>
  <si>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</si>
  <si>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</si>
  <si>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</si>
  <si>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</si>
  <si>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</si>
  <si>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</si>
  <si>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</si>
  <si>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</si>
  <si>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</si>
  <si>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</si>
  <si>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</si>
  <si>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</si>
  <si>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</si>
  <si>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</si>
  <si>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</si>
  <si>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</si>
  <si>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</si>
  <si>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</si>
  <si>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</si>
  <si>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</si>
  <si>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</si>
  <si>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</si>
  <si>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</si>
  <si>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</si>
  <si>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</si>
  <si>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</si>
  <si>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</si>
  <si>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</si>
  <si>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</si>
  <si>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</si>
  <si>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</si>
  <si>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</si>
  <si>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</si>
  <si>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</si>
  <si>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</si>
  <si>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</si>
  <si>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</si>
  <si>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</si>
  <si>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</si>
  <si>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</si>
  <si>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</si>
  <si>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</si>
  <si>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</si>
  <si>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</si>
  <si>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</si>
  <si>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</si>
  <si>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</si>
  <si>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</si>
  <si>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</si>
  <si>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</si>
  <si>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</si>
  <si>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</si>
  <si>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</si>
  <si>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</si>
  <si>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</si>
  <si>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</si>
  <si>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</si>
  <si>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</si>
  <si>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</si>
  <si>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</si>
  <si>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</si>
  <si>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</si>
  <si>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</si>
  <si>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</si>
  <si>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</si>
  <si>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</si>
  <si>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</si>
  <si>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</si>
  <si>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</si>
  <si>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</si>
  <si>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</si>
  <si>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</si>
  <si>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</si>
  <si>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</si>
  <si>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</si>
  <si>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</si>
  <si>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</si>
  <si>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</si>
  <si>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</si>
  <si>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</si>
  <si>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</si>
  <si>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</si>
  <si>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</si>
  <si>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</si>
  <si>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</si>
  <si>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</si>
  <si>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</si>
  <si>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</si>
  <si>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</si>
  <si>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</si>
  <si>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</si>
  <si>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</si>
  <si>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</si>
  <si>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</si>
  <si>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</si>
  <si>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</si>
  <si>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</si>
  <si>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</si>
  <si>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</si>
  <si>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</si>
  <si>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</si>
  <si>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</si>
  <si>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</si>
  <si>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</si>
  <si>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</si>
  <si>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</si>
  <si>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</si>
  <si>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</si>
  <si>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</si>
  <si>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</si>
  <si>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</si>
  <si>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</si>
  <si>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</si>
  <si>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</si>
  <si>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</si>
  <si>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</si>
  <si>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</si>
  <si>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</si>
  <si>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</si>
  <si>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</si>
  <si>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</si>
  <si>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</si>
  <si>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</si>
  <si>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</si>
  <si>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</si>
  <si>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</si>
  <si>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</si>
  <si>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</si>
  <si>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</si>
  <si>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</si>
  <si>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</si>
  <si>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</si>
  <si>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</si>
  <si>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</si>
  <si>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</si>
  <si>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</si>
  <si>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</si>
  <si>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</si>
  <si>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</si>
  <si>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</si>
  <si>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</si>
  <si>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</si>
  <si>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</si>
  <si>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</si>
  <si>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</si>
  <si>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</si>
  <si>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</si>
  <si>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</si>
  <si>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</si>
  <si>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</si>
  <si>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</si>
  <si>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</si>
  <si>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</si>
  <si>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</si>
  <si>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</si>
  <si>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</si>
  <si>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</si>
  <si>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</si>
  <si>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</si>
  <si>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</si>
  <si>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</si>
  <si>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</si>
  <si>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</si>
  <si>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</si>
  <si>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</si>
  <si>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</si>
  <si>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</si>
  <si>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</si>
  <si>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</si>
  <si>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</si>
  <si>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</si>
  <si>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</si>
  <si>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</si>
  <si>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</si>
  <si>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</si>
  <si>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</si>
  <si>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</si>
  <si>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</si>
  <si>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</si>
  <si>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</si>
  <si>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</si>
  <si>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</si>
  <si>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</si>
  <si>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</si>
  <si>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</si>
  <si>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</si>
  <si>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</si>
  <si>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</si>
  <si>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</si>
  <si>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</si>
  <si>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</si>
  <si>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</si>
  <si>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</si>
  <si>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</si>
  <si>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</si>
  <si>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</si>
  <si>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</si>
  <si>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</si>
  <si>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</si>
  <si>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</si>
  <si>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</si>
  <si>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</si>
  <si>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</si>
  <si>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</si>
  <si>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</si>
  <si>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</si>
  <si>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</si>
  <si>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</si>
  <si>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</si>
  <si>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</si>
  <si>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</si>
  <si>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</si>
  <si>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</si>
  <si>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</si>
  <si>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</si>
  <si>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</si>
  <si>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</si>
  <si>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</si>
  <si>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</si>
  <si>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</si>
  <si>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</si>
  <si>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</si>
  <si>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</si>
  <si>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</si>
  <si>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</si>
  <si>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</si>
  <si>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</si>
  <si>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</si>
  <si>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</si>
  <si>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</si>
  <si>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</si>
  <si>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</si>
  <si>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</si>
  <si>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</si>
  <si>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</si>
  <si>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</si>
  <si>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</si>
  <si>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</si>
  <si>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</si>
  <si>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</si>
  <si>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</si>
  <si>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</si>
  <si>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</si>
  <si>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</si>
  <si>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</si>
  <si>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</si>
  <si>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</si>
  <si>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</si>
  <si>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</si>
  <si>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</si>
  <si>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</si>
  <si>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</si>
  <si>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</si>
  <si>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</si>
  <si>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</si>
  <si>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</si>
  <si>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</si>
  <si>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</si>
  <si>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</si>
  <si>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</si>
  <si>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</si>
  <si>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</si>
  <si>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</si>
  <si>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</si>
  <si>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</si>
  <si>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</si>
  <si>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</si>
  <si>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</si>
  <si>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</si>
  <si>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</si>
  <si>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</si>
  <si>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</si>
  <si>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</si>
  <si>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</si>
  <si>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</si>
  <si>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</si>
  <si>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</si>
  <si>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</si>
  <si>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</si>
  <si>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</si>
  <si>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</si>
  <si>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</si>
  <si>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</si>
  <si>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</si>
  <si>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</si>
  <si>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</si>
  <si>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</si>
  <si>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</si>
  <si>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</si>
  <si>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</si>
  <si>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</si>
  <si>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</si>
  <si>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</si>
  <si>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</si>
  <si>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</si>
  <si>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</si>
  <si>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</si>
  <si>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</si>
  <si>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</si>
  <si>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</si>
  <si>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</si>
  <si>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</si>
  <si>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</si>
  <si>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</si>
  <si>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</si>
  <si>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</si>
  <si>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</si>
  <si>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</si>
  <si>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</si>
  <si>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</si>
  <si>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</si>
  <si>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</si>
  <si>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</si>
  <si>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</si>
  <si>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</si>
  <si>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</si>
  <si>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</si>
  <si>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</si>
  <si>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</si>
  <si>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</si>
  <si>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</si>
  <si>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</si>
  <si>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</si>
  <si>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</si>
  <si>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</si>
  <si>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</si>
  <si>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</si>
  <si>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</si>
  <si>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</si>
  <si>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</si>
  <si>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</si>
  <si>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</si>
  <si>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</si>
  <si>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</si>
  <si>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</si>
  <si>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</si>
  <si>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</si>
  <si>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</si>
  <si>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</si>
  <si>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</si>
  <si>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</si>
  <si>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</si>
  <si>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</si>
  <si>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</si>
  <si>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</si>
  <si>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</si>
  <si>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</si>
  <si>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</si>
  <si>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</si>
  <si>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</si>
  <si>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</si>
  <si>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</si>
  <si>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</si>
  <si>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</si>
  <si>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</si>
  <si>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</si>
  <si>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</si>
  <si>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</si>
  <si>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</si>
  <si>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</si>
  <si>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</si>
  <si>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</si>
  <si>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</si>
  <si>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</si>
  <si>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</si>
  <si>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</si>
  <si>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</si>
  <si>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</si>
  <si>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</si>
  <si>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</si>
  <si>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</si>
  <si>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</si>
  <si>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</si>
  <si>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</si>
  <si>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</si>
  <si>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</si>
  <si>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</si>
  <si>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</si>
  <si>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</si>
  <si>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</si>
  <si>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</si>
  <si>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</si>
  <si>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</si>
  <si>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</si>
  <si>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</si>
  <si>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</si>
  <si>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</si>
  <si>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</si>
  <si>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</si>
  <si>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</si>
  <si>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</si>
  <si>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</si>
  <si>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</si>
  <si>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</si>
  <si>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</si>
  <si>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</si>
  <si>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</si>
  <si>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</si>
  <si>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</si>
  <si>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</si>
  <si>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</si>
  <si>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</si>
  <si>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</si>
  <si>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</si>
  <si>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</si>
  <si>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</si>
  <si>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</si>
  <si>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</si>
  <si>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</si>
  <si>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</si>
  <si>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</si>
  <si>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</si>
  <si>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</si>
  <si>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</si>
  <si>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</si>
  <si>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</si>
  <si>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</si>
  <si>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</si>
  <si>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</si>
  <si>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</si>
  <si>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</si>
  <si>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</si>
  <si>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</si>
  <si>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</si>
  <si>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</si>
  <si>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</si>
  <si>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</si>
  <si>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</si>
  <si>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</si>
  <si>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</si>
  <si>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</si>
  <si>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</si>
  <si>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</si>
  <si>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</si>
  <si>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</si>
  <si>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</si>
  <si>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</si>
  <si>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</si>
  <si>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</si>
  <si>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</si>
  <si>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</si>
  <si>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</si>
  <si>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</si>
  <si>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</si>
  <si>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</si>
  <si>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</si>
  <si>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</si>
  <si>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</si>
  <si>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</si>
  <si>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</si>
  <si>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</si>
  <si>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</si>
  <si>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</si>
  <si>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</si>
  <si>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</si>
  <si>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</si>
  <si>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</si>
  <si>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</si>
  <si>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</si>
  <si>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</si>
  <si>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</si>
  <si>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</si>
  <si>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</si>
  <si>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</si>
  <si>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</si>
  <si>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</si>
  <si>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</si>
  <si>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</si>
  <si>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</si>
  <si>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</si>
  <si>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</si>
  <si>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</si>
  <si>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</si>
  <si>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</si>
  <si>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</si>
  <si>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</si>
  <si>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</si>
  <si>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</si>
  <si>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</si>
  <si>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</si>
  <si>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</si>
  <si>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</si>
  <si>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</si>
  <si>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</si>
  <si>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</si>
  <si>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</si>
  <si>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</si>
  <si>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</si>
  <si>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</si>
  <si>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</si>
  <si>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</si>
  <si>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</si>
  <si>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</si>
  <si>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</si>
  <si>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</si>
  <si>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</si>
  <si>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</si>
  <si>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</si>
  <si>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</si>
  <si>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</si>
  <si>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</si>
  <si>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</si>
  <si>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</si>
  <si>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</si>
  <si>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</si>
  <si>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</si>
  <si>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</si>
  <si>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</si>
  <si>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</si>
  <si>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</si>
  <si>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</si>
  <si>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</si>
  <si>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</si>
  <si>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</si>
  <si>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</si>
  <si>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</si>
  <si>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</si>
  <si>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</si>
  <si>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</si>
  <si>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</si>
  <si>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</si>
  <si>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</si>
  <si>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</si>
  <si>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</si>
  <si>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</si>
  <si>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</si>
  <si>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</si>
  <si>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</si>
  <si>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</si>
  <si>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</si>
  <si>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</si>
  <si>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</si>
  <si>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</si>
  <si>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</si>
  <si>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</si>
  <si>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</si>
  <si>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</si>
  <si>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</si>
  <si>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</si>
  <si>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</si>
  <si>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</si>
  <si>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</si>
  <si>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</si>
  <si>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</si>
  <si>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</si>
  <si>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</si>
  <si>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</si>
  <si>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</si>
  <si>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</si>
  <si>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</si>
  <si>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</si>
  <si>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</si>
  <si>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</si>
  <si>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</si>
  <si>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</si>
  <si>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</si>
  <si>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</si>
  <si>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</si>
  <si>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</si>
  <si>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</si>
  <si>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</si>
  <si>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</si>
  <si>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</si>
  <si>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</si>
  <si>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</si>
  <si>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</si>
  <si>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</si>
  <si>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</si>
  <si>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</si>
  <si>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</si>
  <si>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</si>
  <si>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</si>
  <si>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</si>
  <si>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</si>
  <si>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</si>
  <si>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</si>
  <si>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</si>
  <si>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</si>
  <si>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</si>
  <si>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</si>
  <si>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</si>
  <si>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</si>
  <si>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</si>
  <si>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</si>
  <si>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</si>
  <si>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</si>
  <si>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</si>
  <si>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</si>
  <si>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</si>
  <si>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</si>
  <si>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</si>
  <si>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</si>
  <si>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</si>
  <si>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</si>
  <si>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</si>
  <si>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</si>
  <si>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</si>
  <si>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</si>
  <si>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</si>
  <si>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</si>
  <si>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</si>
  <si>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</si>
  <si>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</si>
  <si>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</si>
  <si>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</si>
  <si>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</si>
  <si>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</si>
  <si>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</si>
  <si>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</si>
  <si>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</si>
  <si>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</si>
  <si>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</si>
  <si>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</si>
  <si>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</si>
  <si>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</si>
  <si>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Netzgesellschaft Potsdam GmbH</t>
  </si>
  <si>
    <t>Großbeerenstr. 231 Haus 2</t>
  </si>
  <si>
    <t>9870102700001</t>
  </si>
  <si>
    <t xml:space="preserve">Potsdam </t>
  </si>
  <si>
    <t>Hr. Dirk Ostermann</t>
  </si>
  <si>
    <t>gas-bilanzierung@ngp-potsdam.de</t>
  </si>
  <si>
    <t>0331/661-2165</t>
  </si>
  <si>
    <t>Netz Potsdam</t>
  </si>
  <si>
    <t>THE0NKH701027000</t>
  </si>
  <si>
    <t>UBIMET GmbH</t>
  </si>
  <si>
    <t>Telegraphenberg</t>
  </si>
  <si>
    <t>DE_HEF04</t>
  </si>
  <si>
    <t>R1X</t>
  </si>
  <si>
    <t>DE_HMF04</t>
  </si>
  <si>
    <t>R2X</t>
  </si>
  <si>
    <t>DE_GKO04</t>
  </si>
  <si>
    <t>DE_GMK04</t>
  </si>
  <si>
    <t>DE_GHA04</t>
  </si>
  <si>
    <t>DE_GGA04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</si>
</sst>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.000000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quotePrefix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84" fontId="6" fillId="71" borderId="0" xfId="0" applyNumberFormat="1" applyFont="1" applyFill="1" applyBorder="1" applyAlignment="1" applyProtection="1">
      <alignment horizontal="center" vertical="center"/>
      <protection locked="0"/>
    </xf>
    <xf numFmtId="196" fontId="6" fillId="71" borderId="0" xfId="0" applyNumberFormat="1" applyFont="1" applyFill="1" applyBorder="1" applyAlignment="1" applyProtection="1">
      <alignment horizontal="center" vertical="center"/>
      <protection locked="0"/>
    </xf>
    <xf numFmtId="0" fontId="6" fillId="71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s-bilanzierung@ngp-potsdam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5" sqref="D3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44587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42583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 t="s">
        <v>659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14480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2" t="s">
        <v>662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Netz Potsdam</v>
      </c>
      <c r="E28" s="38"/>
      <c r="F28" s="11"/>
      <c r="G28" s="2"/>
    </row>
    <row r="29" spans="1:15">
      <c r="B29" s="15"/>
      <c r="C29" s="22" t="s">
        <v>393</v>
      </c>
      <c r="D29" s="44" t="s">
        <v>664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22" zoomScale="80" zoomScaleNormal="80" workbookViewId="0">
      <selection activeCell="E48" sqref="E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Netzgesellschaft Potsdam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Netz Potsdam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9870102700001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42583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665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7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664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55" priority="20">
      <formula>IF(#REF!="Gaspool",1,0)</formula>
    </cfRule>
  </conditionalFormatting>
  <conditionalFormatting sqref="D45:D59">
    <cfRule type="expression" dxfId="54" priority="16">
      <formula>IF(CELL("Zeile",D45)&lt;$D$43+CELL("Zeile",$D$45),1,0)</formula>
    </cfRule>
  </conditionalFormatting>
  <conditionalFormatting sqref="D46:D59">
    <cfRule type="expression" dxfId="53" priority="15">
      <formula>IF(CELL(D46)&lt;$D$33+27,1,0)</formula>
    </cfRule>
  </conditionalFormatting>
  <conditionalFormatting sqref="D20">
    <cfRule type="expression" dxfId="52" priority="14">
      <formula>IF($D$19=$H$19,1,0)</formula>
    </cfRule>
  </conditionalFormatting>
  <conditionalFormatting sqref="D28">
    <cfRule type="expression" dxfId="51" priority="3">
      <formula>IF($D$15="synthetisch",1,0)</formula>
    </cfRule>
  </conditionalFormatting>
  <conditionalFormatting sqref="D25">
    <cfRule type="expression" dxfId="50" priority="1">
      <formula>IF(AND($D$24=$I$24,$D$23=$H$23),1,0)</formula>
    </cfRule>
  </conditionalFormatting>
  <conditionalFormatting sqref="D23:D25">
    <cfRule type="expression" dxfId="49" priority="4">
      <formula>IF($D$15="analytisch",1,0)</formula>
    </cfRule>
  </conditionalFormatting>
  <conditionalFormatting sqref="D24">
    <cfRule type="expression" dxfId="48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40" zoomScaleNormal="100" workbookViewId="0">
      <selection activeCell="G29" sqref="G29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Netz Potsdam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#01'!F10)</f>
        <v>Netz Potsdam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6" t="s">
        <v>584</v>
      </c>
      <c r="D13" s="356"/>
      <c r="E13" s="356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7" t="s">
        <v>445</v>
      </c>
      <c r="D14" s="357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7" t="s">
        <v>385</v>
      </c>
      <c r="D15" s="357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666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528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UBIMET GmbH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156" t="s">
        <v>667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10379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Wetterdienstleister ABC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56" t="str">
        <f>E24</f>
        <v>Telegraphenberg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10379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8" t="s">
        <v>580</v>
      </c>
      <c r="D73" s="358"/>
      <c r="E73" s="358"/>
      <c r="F73" s="358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7" priority="28">
      <formula>IF(E$20&lt;=$F$18,1,0)</formula>
    </cfRule>
  </conditionalFormatting>
  <conditionalFormatting sqref="E33:N37">
    <cfRule type="expression" dxfId="46" priority="27">
      <formula>IF(E$31&lt;=$F$29,1,0)</formula>
    </cfRule>
  </conditionalFormatting>
  <conditionalFormatting sqref="E26:N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7:N60">
    <cfRule type="expression" dxfId="43" priority="22">
      <formula>IF(E$55&lt;=$F$53,1,0)</formula>
    </cfRule>
  </conditionalFormatting>
  <conditionalFormatting sqref="E61:N61">
    <cfRule type="expression" dxfId="42" priority="21">
      <formula>IF(E$55&lt;=$F$53,1,0)</formula>
    </cfRule>
  </conditionalFormatting>
  <conditionalFormatting sqref="E67:N69">
    <cfRule type="expression" dxfId="41" priority="15">
      <formula>IF(E$65&lt;=$F$63,1,0)</formula>
    </cfRule>
  </conditionalFormatting>
  <conditionalFormatting sqref="E66:N69 E71:N71">
    <cfRule type="expression" dxfId="40" priority="13">
      <formula>IF(E$65&gt;$F$63,1,0)</formula>
    </cfRule>
  </conditionalFormatting>
  <conditionalFormatting sqref="E57:N61">
    <cfRule type="expression" dxfId="39" priority="12">
      <formula>IF(E$55&gt;$F$53,1,0)</formula>
    </cfRule>
  </conditionalFormatting>
  <conditionalFormatting sqref="E21:N26">
    <cfRule type="expression" dxfId="38" priority="11">
      <formula>IF(E$20&gt;$F$18,1,0)</formula>
    </cfRule>
  </conditionalFormatting>
  <conditionalFormatting sqref="E33:N37">
    <cfRule type="expression" dxfId="37" priority="10">
      <formula>IF(E$31&gt;$F$29,1,0)</formula>
    </cfRule>
  </conditionalFormatting>
  <conditionalFormatting sqref="H11 H8:H9">
    <cfRule type="expression" dxfId="36" priority="9">
      <formula>IF($F$9=1,1,0)</formula>
    </cfRule>
  </conditionalFormatting>
  <conditionalFormatting sqref="E56:N56">
    <cfRule type="expression" dxfId="35" priority="8">
      <formula>IF(E$55&gt;$F$53,1,0)</formula>
    </cfRule>
  </conditionalFormatting>
  <conditionalFormatting sqref="E32:N32">
    <cfRule type="expression" dxfId="34" priority="7">
      <formula>IF(E$31&gt;$F$29,1,0)</formula>
    </cfRule>
  </conditionalFormatting>
  <conditionalFormatting sqref="E71:N71">
    <cfRule type="expression" dxfId="33" priority="6">
      <formula>IF(E$65&lt;=$F$63,1,0)</formula>
    </cfRule>
  </conditionalFormatting>
  <conditionalFormatting sqref="H10">
    <cfRule type="expression" dxfId="32" priority="5">
      <formula>IF($F$9=1,1,0)</formula>
    </cfRule>
  </conditionalFormatting>
  <conditionalFormatting sqref="E70:N70">
    <cfRule type="expression" dxfId="31" priority="2">
      <formula>IF(E$65&lt;=$F$63,1,0)</formula>
    </cfRule>
  </conditionalFormatting>
  <conditionalFormatting sqref="E70:N70">
    <cfRule type="expression" dxfId="30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Netz Potsdam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6" t="s">
        <v>584</v>
      </c>
      <c r="D13" s="356"/>
      <c r="E13" s="356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7" t="s">
        <v>445</v>
      </c>
      <c r="D14" s="357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7" t="s">
        <v>385</v>
      </c>
      <c r="D15" s="357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8" t="s">
        <v>580</v>
      </c>
      <c r="D72" s="358"/>
      <c r="E72" s="358"/>
      <c r="F72" s="358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X18" sqref="X1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0" width="16" style="128" customWidth="1"/>
    <col min="11" max="11" width="17.570312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Netzgesellschaft Potsdam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Netz Potsdam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9870102700001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42583</v>
      </c>
      <c r="E8" s="130"/>
      <c r="F8" s="130"/>
      <c r="H8" s="128" t="s">
        <v>493</v>
      </c>
      <c r="J8" s="132">
        <f>COUNTA(D12:D100)</f>
        <v>7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Netz Potsdam</v>
      </c>
      <c r="D12" s="62" t="s">
        <v>248</v>
      </c>
      <c r="E12" s="165" t="s">
        <v>668</v>
      </c>
      <c r="F12" s="355" t="s">
        <v>669</v>
      </c>
      <c r="H12" s="353">
        <v>4</v>
      </c>
      <c r="I12" s="354">
        <v>-39.003889999999998</v>
      </c>
      <c r="J12" s="354">
        <v>5.3992000000000004</v>
      </c>
      <c r="K12" s="354">
        <v>0.10198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/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Netz Potsdam</v>
      </c>
      <c r="D13" s="62" t="s">
        <v>248</v>
      </c>
      <c r="E13" s="165" t="s">
        <v>670</v>
      </c>
      <c r="F13" s="355" t="s">
        <v>671</v>
      </c>
      <c r="H13" s="353">
        <v>3</v>
      </c>
      <c r="I13" s="354">
        <v>-38</v>
      </c>
      <c r="J13" s="354">
        <v>6.0009800000000002</v>
      </c>
      <c r="K13" s="354">
        <v>0.14568999999999999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/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8" si="1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Netz Potsdam</v>
      </c>
      <c r="D14" s="62" t="s">
        <v>248</v>
      </c>
      <c r="E14" s="165" t="s">
        <v>672</v>
      </c>
      <c r="F14" s="307" t="str">
        <f>VLOOKUP($E14,'BDEW-Standard'!$B$3:$M$94,F$9,0)</f>
        <v>KO4</v>
      </c>
      <c r="H14" s="278">
        <f>ROUND(VLOOKUP($E14,'BDEW-Standard'!$B$3:$M$94,H$9,0),7)</f>
        <v>3.4428942999999999</v>
      </c>
      <c r="I14" s="278">
        <f>ROUND(VLOOKUP($E14,'BDEW-Standard'!$B$3:$M$94,I$9,0),7)</f>
        <v>-36.659050399999998</v>
      </c>
      <c r="J14" s="278">
        <f>ROUND(VLOOKUP($E14,'BDEW-Standard'!$B$3:$M$94,J$9,0),7)</f>
        <v>7.6083226000000002</v>
      </c>
      <c r="K14" s="278">
        <f>ROUND(VLOOKUP($E14,'BDEW-Standard'!$B$3:$M$94,K$9,0),7)</f>
        <v>7.4685000000000001E-2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ref="Q14:Q18" si="2">($H14/(1+($I14/($Q$9-$L14))^$J14)+$K14)+MAX($M14*$Q$9+$N14,$O14*$Q$9+$P14)</f>
        <v>0.97768382110526542</v>
      </c>
      <c r="R14" s="281">
        <f>ROUND(VLOOKUP(MID($E14,4,3),'Wochentag F(WT)'!$B$7:$J$22,R$9,0),4)</f>
        <v>1.0354000000000001</v>
      </c>
      <c r="S14" s="281">
        <f>ROUND(VLOOKUP(MID($E14,4,3),'Wochentag F(WT)'!$B$7:$J$22,S$9,0),4)</f>
        <v>1.0523</v>
      </c>
      <c r="T14" s="281">
        <f>ROUND(VLOOKUP(MID($E14,4,3),'Wochentag F(WT)'!$B$7:$J$22,T$9,0),4)</f>
        <v>1.0448999999999999</v>
      </c>
      <c r="U14" s="281">
        <f>ROUND(VLOOKUP(MID($E14,4,3),'Wochentag F(WT)'!$B$7:$J$22,U$9,0),4)</f>
        <v>1.0494000000000001</v>
      </c>
      <c r="V14" s="281">
        <f>ROUND(VLOOKUP(MID($E14,4,3),'Wochentag F(WT)'!$B$7:$J$22,V$9,0),4)</f>
        <v>0.98850000000000005</v>
      </c>
      <c r="W14" s="281">
        <f>ROUND(VLOOKUP(MID($E14,4,3),'Wochentag F(WT)'!$B$7:$J$22,W$9,0),4)</f>
        <v>0.88600000000000001</v>
      </c>
      <c r="X14" s="282">
        <f t="shared" si="1"/>
        <v>0.94349999999999934</v>
      </c>
      <c r="Y14" s="303"/>
      <c r="Z14" s="212"/>
    </row>
    <row r="15" spans="2:26" s="143" customFormat="1">
      <c r="B15" s="144">
        <v>4</v>
      </c>
      <c r="C15" s="145" t="str">
        <f t="shared" si="0"/>
        <v>Netz Potsdam</v>
      </c>
      <c r="D15" s="62" t="s">
        <v>248</v>
      </c>
      <c r="E15" s="165" t="s">
        <v>673</v>
      </c>
      <c r="F15" s="307" t="str">
        <f>VLOOKUP($E15,'BDEW-Standard'!$B$3:$M$94,F$9,0)</f>
        <v>MK4</v>
      </c>
      <c r="H15" s="278">
        <f>ROUND(VLOOKUP($E15,'BDEW-Standard'!$B$3:$M$94,H$9,0),7)</f>
        <v>3.1177248</v>
      </c>
      <c r="I15" s="278">
        <f>ROUND(VLOOKUP($E15,'BDEW-Standard'!$B$3:$M$94,I$9,0),7)</f>
        <v>-35.871506199999999</v>
      </c>
      <c r="J15" s="278">
        <f>ROUND(VLOOKUP($E15,'BDEW-Standard'!$B$3:$M$94,J$9,0),7)</f>
        <v>7.5186828999999999</v>
      </c>
      <c r="K15" s="278">
        <f>ROUND(VLOOKUP($E15,'BDEW-Standard'!$B$3:$M$94,K$9,0),7)</f>
        <v>3.4330100000000002E-2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2"/>
        <v>0.9622064996731321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1"/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Netz Potsdam</v>
      </c>
      <c r="D16" s="62" t="s">
        <v>248</v>
      </c>
      <c r="E16" s="165" t="s">
        <v>674</v>
      </c>
      <c r="F16" s="307" t="str">
        <f>VLOOKUP($E16,'BDEW-Standard'!$B$3:$M$94,F$9,0)</f>
        <v>HA4</v>
      </c>
      <c r="H16" s="278">
        <f>ROUND(VLOOKUP($E16,'BDEW-Standard'!$B$3:$M$94,H$9,0),7)</f>
        <v>4.0196902000000003</v>
      </c>
      <c r="I16" s="278">
        <f>ROUND(VLOOKUP($E16,'BDEW-Standard'!$B$3:$M$94,I$9,0),7)</f>
        <v>-37.828203700000003</v>
      </c>
      <c r="J16" s="278">
        <f>ROUND(VLOOKUP($E16,'BDEW-Standard'!$B$3:$M$94,J$9,0),7)</f>
        <v>8.1593368999999996</v>
      </c>
      <c r="K16" s="278">
        <f>ROUND(VLOOKUP($E16,'BDEW-Standard'!$B$3:$M$94,K$9,0),7)</f>
        <v>4.72845E-2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2"/>
        <v>0.86486713303260787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1"/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Netz Potsdam</v>
      </c>
      <c r="D17" s="62" t="s">
        <v>248</v>
      </c>
      <c r="E17" s="165" t="s">
        <v>4</v>
      </c>
      <c r="F17" s="307" t="str">
        <f>VLOOKUP($E17,'BDEW-Standard'!$B$3:$M$94,F$9,0)</f>
        <v>HK3</v>
      </c>
      <c r="H17" s="278">
        <f>ROUND(VLOOKUP($E17,'BDEW-Standard'!$B$3:$M$94,H$9,0),7)</f>
        <v>0.40409319999999999</v>
      </c>
      <c r="I17" s="278">
        <f>ROUND(VLOOKUP($E17,'BDEW-Standard'!$B$3:$M$94,I$9,0),7)</f>
        <v>-24.439296800000001</v>
      </c>
      <c r="J17" s="278">
        <f>ROUND(VLOOKUP($E17,'BDEW-Standard'!$B$3:$M$94,J$9,0),7)</f>
        <v>6.5718174999999999</v>
      </c>
      <c r="K17" s="278">
        <f>ROUND(VLOOKUP($E17,'BDEW-Standard'!$B$3:$M$94,K$9,0),7)</f>
        <v>0.71077100000000004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2"/>
        <v>1.0561214000512988</v>
      </c>
      <c r="R17" s="281">
        <f>ROUND(VLOOKUP(MID($E17,4,3),'Wochentag F(WT)'!$B$7:$J$22,R$9,0),4)</f>
        <v>1</v>
      </c>
      <c r="S17" s="281">
        <f>ROUND(VLOOKUP(MID($E17,4,3),'Wochentag F(WT)'!$B$7:$J$22,S$9,0),4)</f>
        <v>1</v>
      </c>
      <c r="T17" s="281">
        <f>ROUND(VLOOKUP(MID($E17,4,3),'Wochentag F(WT)'!$B$7:$J$22,T$9,0),4)</f>
        <v>1</v>
      </c>
      <c r="U17" s="281">
        <f>ROUND(VLOOKUP(MID($E17,4,3),'Wochentag F(WT)'!$B$7:$J$22,U$9,0),4)</f>
        <v>1</v>
      </c>
      <c r="V17" s="281">
        <f>ROUND(VLOOKUP(MID($E17,4,3),'Wochentag F(WT)'!$B$7:$J$22,V$9,0),4)</f>
        <v>1</v>
      </c>
      <c r="W17" s="281">
        <f>ROUND(VLOOKUP(MID($E17,4,3),'Wochentag F(WT)'!$B$7:$J$22,W$9,0),4)</f>
        <v>1</v>
      </c>
      <c r="X17" s="282">
        <f t="shared" si="1"/>
        <v>1</v>
      </c>
      <c r="Y17" s="303"/>
      <c r="Z17" s="212"/>
    </row>
    <row r="18" spans="2:26" s="143" customFormat="1">
      <c r="B18" s="144">
        <v>7</v>
      </c>
      <c r="C18" s="145" t="str">
        <f t="shared" si="0"/>
        <v>Netz Potsdam</v>
      </c>
      <c r="D18" s="62" t="s">
        <v>248</v>
      </c>
      <c r="E18" s="165" t="s">
        <v>675</v>
      </c>
      <c r="F18" s="307" t="str">
        <f>VLOOKUP($E18,'BDEW-Standard'!$B$3:$M$94,F$9,0)</f>
        <v>GA4</v>
      </c>
      <c r="H18" s="278">
        <f>ROUND(VLOOKUP($E18,'BDEW-Standard'!$B$3:$M$94,H$9,0),7)</f>
        <v>2.8195655999999998</v>
      </c>
      <c r="I18" s="278">
        <f>ROUND(VLOOKUP($E18,'BDEW-Standard'!$B$3:$M$94,I$9,0),7)</f>
        <v>-36</v>
      </c>
      <c r="J18" s="278">
        <f>ROUND(VLOOKUP($E18,'BDEW-Standard'!$B$3:$M$94,J$9,0),7)</f>
        <v>7.7368518000000002</v>
      </c>
      <c r="K18" s="278">
        <f>ROUND(VLOOKUP($E18,'BDEW-Standard'!$B$3:$M$94,K$9,0),7)</f>
        <v>0.157281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2"/>
        <v>0.96576337685759206</v>
      </c>
      <c r="R18" s="281">
        <f>ROUND(VLOOKUP(MID($E18,4,3),'Wochentag F(WT)'!$B$7:$J$22,R$9,0),4)</f>
        <v>0.93220000000000003</v>
      </c>
      <c r="S18" s="281">
        <f>ROUND(VLOOKUP(MID($E18,4,3),'Wochentag F(WT)'!$B$7:$J$22,S$9,0),4)</f>
        <v>0.98939999999999995</v>
      </c>
      <c r="T18" s="281">
        <f>ROUND(VLOOKUP(MID($E18,4,3),'Wochentag F(WT)'!$B$7:$J$22,T$9,0),4)</f>
        <v>1.0033000000000001</v>
      </c>
      <c r="U18" s="281">
        <f>ROUND(VLOOKUP(MID($E18,4,3),'Wochentag F(WT)'!$B$7:$J$22,U$9,0),4)</f>
        <v>1.0108999999999999</v>
      </c>
      <c r="V18" s="281">
        <f>ROUND(VLOOKUP(MID($E18,4,3),'Wochentag F(WT)'!$B$7:$J$22,V$9,0),4)</f>
        <v>1.018</v>
      </c>
      <c r="W18" s="281">
        <f>ROUND(VLOOKUP(MID($E18,4,3),'Wochentag F(WT)'!$B$7:$J$22,W$9,0),4)</f>
        <v>1.0356000000000001</v>
      </c>
      <c r="X18" s="282">
        <f t="shared" si="1"/>
        <v>1.0106000000000002</v>
      </c>
      <c r="Y18" s="303"/>
      <c r="Z18" s="212"/>
    </row>
    <row r="19" spans="2:26" s="143" customFormat="1">
      <c r="B19" s="144">
        <v>8</v>
      </c>
      <c r="C19" s="145" t="str">
        <f t="shared" si="0"/>
        <v>Netz Potsdam</v>
      </c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 t="str">
        <f t="shared" si="0"/>
        <v>Netz Potsdam</v>
      </c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 t="str">
        <f t="shared" si="0"/>
        <v>Netz Potsdam</v>
      </c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 t="str">
        <f t="shared" si="0"/>
        <v>Netz Potsdam</v>
      </c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 t="str">
        <f t="shared" si="0"/>
        <v>Netz Potsdam</v>
      </c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Netz Potsdam</v>
      </c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Netz Potsdam</v>
      </c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Netz Potsdam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Netz Potsdam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Netz Potsdam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Netz Potsdam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Netz Potsdam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Netz Potsdam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Netz Potsdam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Netz Potsdam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Netz Potsdam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Netz Potsdam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Netz Potsdam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Netz Potsdam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Netz Potsdam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Netz Potsdam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Netz Potsdam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Netz Potsdam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11 H14:Y41 L12:Y13">
    <cfRule type="expression" dxfId="11" priority="10">
      <formula>ISERROR(F11)</formula>
    </cfRule>
  </conditionalFormatting>
  <conditionalFormatting sqref="E12:F41 Y12:Y41">
    <cfRule type="duplicateValues" dxfId="10" priority="32"/>
  </conditionalFormatting>
  <conditionalFormatting sqref="H12:K13">
    <cfRule type="expression" dxfId="9" priority="1">
      <formula>ISERROR(H12)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7" zoomScale="80" zoomScaleNormal="80" workbookViewId="0">
      <selection activeCell="K32" sqref="K3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Netzgesellschaft Potsdam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Netz Potsdam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9870102700001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42583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9" t="s">
        <v>455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4" t="s">
        <v>583</v>
      </c>
      <c r="C10" s="365"/>
      <c r="D10" s="94">
        <v>2</v>
      </c>
      <c r="E10" s="95" t="str">
        <f>IF(ISERROR(HLOOKUP(E$11,$M$9:$AD$35,$D10,0)),"",HLOOKUP(E$11,$M$9:$AD$35,$D10,0))</f>
        <v/>
      </c>
      <c r="F10" s="362" t="s">
        <v>395</v>
      </c>
      <c r="G10" s="362"/>
      <c r="H10" s="362"/>
      <c r="I10" s="362"/>
      <c r="J10" s="362"/>
      <c r="K10" s="362"/>
      <c r="L10" s="363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>
        <v>1</v>
      </c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6" t="s">
        <v>249</v>
      </c>
      <c r="B3" s="238" t="s">
        <v>86</v>
      </c>
      <c r="C3" s="239"/>
      <c r="D3" s="368" t="s">
        <v>454</v>
      </c>
      <c r="E3" s="369"/>
      <c r="F3" s="369"/>
      <c r="G3" s="369"/>
      <c r="H3" s="369"/>
      <c r="I3" s="369"/>
      <c r="J3" s="370"/>
      <c r="K3" s="240"/>
      <c r="L3" s="240"/>
      <c r="M3" s="240"/>
      <c r="N3" s="240"/>
      <c r="O3" s="241"/>
      <c r="P3" s="240"/>
    </row>
    <row r="4" spans="1:16" ht="20.100000000000001" customHeight="1">
      <c r="A4" s="367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818b9f00-f4e5-4488-840e-6084e0f1107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Ostermann, Dirk</cp:lastModifiedBy>
  <cp:lastPrinted>2015-03-20T22:59:10Z</cp:lastPrinted>
  <dcterms:created xsi:type="dcterms:W3CDTF">2015-01-15T05:25:41Z</dcterms:created>
  <dcterms:modified xsi:type="dcterms:W3CDTF">2022-01-28T10:22:00Z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